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7AC08AE2-1F0B-418E-9469-2417E0BD1430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D27" i="5"/>
  <c r="G27" i="5" s="1"/>
  <c r="I90" i="5"/>
  <c r="E15" i="5"/>
  <c r="G24" i="5" l="1"/>
  <c r="F44" i="5"/>
  <c r="B53" i="5"/>
  <c r="E85" i="5" l="1"/>
  <c r="D77" i="5"/>
  <c r="G11" i="5" l="1"/>
  <c r="D53" i="5" s="1"/>
  <c r="F53" i="5" l="1"/>
  <c r="H53" i="5" s="1"/>
  <c r="G15" i="5"/>
  <c r="E90" i="5"/>
  <c r="E91" i="5"/>
  <c r="E92" i="5"/>
  <c r="E89" i="5"/>
  <c r="E88" i="5"/>
  <c r="E87" i="5"/>
  <c r="E86" i="5"/>
  <c r="J53" i="5" l="1"/>
  <c r="E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<sst xmlns="http://schemas.openxmlformats.org/spreadsheetml/2006/main" count="51" uniqueCount="47">
  <si>
    <t>EUR</t>
  </si>
  <si>
    <t>SIMULÉR DIN INVESTERING</t>
  </si>
  <si>
    <t>Udfyld kun felterne som er blå</t>
  </si>
  <si>
    <t>DKK</t>
  </si>
  <si>
    <t>Vekselkurs:</t>
  </si>
  <si>
    <t>Reference pris</t>
  </si>
  <si>
    <t>Rabat</t>
  </si>
  <si>
    <t xml:space="preserve">Tegningspris
</t>
  </si>
  <si>
    <t>Årlig bruttoårsløn (provision, bonus inkl.)</t>
  </si>
  <si>
    <t>Maks beløb som kan investeres (1)</t>
  </si>
  <si>
    <r>
      <rPr>
        <b/>
        <u/>
        <sz val="18"/>
        <color rgb="FF000059"/>
        <rFont val="Century Gothic"/>
        <family val="2"/>
      </rPr>
      <t>Step 2 :</t>
    </r>
    <r>
      <rPr>
        <b/>
        <sz val="18"/>
        <color rgb="FF000059"/>
        <rFont val="Century Gothic"/>
        <family val="2"/>
      </rPr>
      <t xml:space="preserve"> Indtast det beløb som du gerne vil investere (indenfor investeringsgrænsen) </t>
    </r>
  </si>
  <si>
    <t>Min. €50 | Max. 1/4 af din samlede bruttoårsløn (loft på 50.000 euro)</t>
  </si>
  <si>
    <t xml:space="preserve">Bruttobeløb som du gerne vil investere </t>
  </si>
  <si>
    <r>
      <rPr>
        <b/>
        <u/>
        <sz val="18"/>
        <color rgb="FF000059"/>
        <rFont val="Century Gothic"/>
        <family val="2"/>
      </rPr>
      <t>Step 3 :</t>
    </r>
    <r>
      <rPr>
        <b/>
        <sz val="18"/>
        <color rgb="FF000059"/>
        <rFont val="Century Gothic"/>
        <family val="2"/>
      </rPr>
      <t xml:space="preserve"> Visualiser din investering ved tegning</t>
    </r>
  </si>
  <si>
    <t>Beløb investeret</t>
  </si>
  <si>
    <t>(indenfor maks. grænsen)</t>
  </si>
  <si>
    <t>Antal aktier investeret</t>
  </si>
  <si>
    <t>(fratrukket rabatten)</t>
  </si>
  <si>
    <t>Antal gratis aktier (2)</t>
  </si>
  <si>
    <t>Samlet antal aktier</t>
  </si>
  <si>
    <t>investeret</t>
  </si>
  <si>
    <t>Samlet beløb</t>
  </si>
  <si>
    <t>investeret (3)</t>
  </si>
  <si>
    <t>Samlet beløb af fordele (Rabatten og gratisaktier) i forbindelse med din investering:</t>
  </si>
  <si>
    <r>
      <rPr>
        <b/>
        <u/>
        <sz val="18"/>
        <color rgb="FF000059"/>
        <rFont val="Century Gothic"/>
        <family val="2"/>
      </rPr>
      <t>Step 4 :</t>
    </r>
    <r>
      <rPr>
        <b/>
        <sz val="18"/>
        <color rgb="FF000059"/>
        <rFont val="Century Gothic"/>
        <family val="2"/>
      </rPr>
      <t xml:space="preserve"> Simuler din investering ved at indtaste en anslået pris (på aktien)</t>
    </r>
    <r>
      <rPr>
        <b/>
        <u/>
        <sz val="18"/>
        <color rgb="FF000059"/>
        <rFont val="Century Gothic"/>
        <family val="2"/>
      </rPr>
      <t xml:space="preserve"> ved udgangen af spærreperioden</t>
    </r>
  </si>
  <si>
    <t>(Varighed på 3 år undtagen i tilfælde af tidlig frigivelse)</t>
  </si>
  <si>
    <t>Anslået Elis-aktiekurs</t>
  </si>
  <si>
    <t>på forfaldsdagen</t>
  </si>
  <si>
    <t>Udviklingen af aktien</t>
  </si>
  <si>
    <t>Anslået endelig værdi</t>
  </si>
  <si>
    <t>af din investering</t>
  </si>
  <si>
    <t>Anslået samlede</t>
  </si>
  <si>
    <t>værdi</t>
  </si>
  <si>
    <t>Anslået samlede gevinst som %</t>
  </si>
  <si>
    <t>af den oprindelige investering</t>
  </si>
  <si>
    <t>TABEL FOR UDSVING I AKTIEPRISEN</t>
  </si>
  <si>
    <t>Udviklingen af aktiekursen på forfaldsdagen</t>
  </si>
  <si>
    <t>Anslået Elis-aktiekurs på forfaldsdagen</t>
  </si>
  <si>
    <t>Anslået endelig værdi af din investering</t>
  </si>
  <si>
    <t>Estimeret samlet gevindst</t>
  </si>
  <si>
    <t>Anslået samlet gevinst som en % af den oprindelige investering</t>
  </si>
  <si>
    <t>Obs: Alle beløb og potentielle gevindster inkluderer ikke skatter eller andre forpligter</t>
  </si>
  <si>
    <t xml:space="preserve">(2) 1 gratisaktie pr. 10 tegnede aktier </t>
  </si>
  <si>
    <t xml:space="preserve">(3) beregnet på baggrund af det samlede antal aktier investeret til reference prisen </t>
  </si>
  <si>
    <r>
      <rPr>
        <b/>
        <u/>
        <sz val="18"/>
        <color rgb="FF000059"/>
        <rFont val="Century Gothic"/>
        <family val="2"/>
      </rPr>
      <t>Step 1</t>
    </r>
    <r>
      <rPr>
        <b/>
        <sz val="18"/>
        <color rgb="FF000059"/>
        <rFont val="Century Gothic"/>
        <family val="2"/>
      </rPr>
      <t xml:space="preserve"> : Indtast dit anslåede årlige bruttoløn (provision, bonusser inkl.) for 2025</t>
    </r>
  </si>
  <si>
    <t xml:space="preserve">(1) svarer til 25% af estimerede 2025 bruttoårsløn (bonus inkl.) indenfor tegningsgrænsen på €50,000 </t>
  </si>
  <si>
    <t>Din investering vil følge udviklingen af Elis-aktiens pris, både stigninger og fald. Vær opmærksom på, at der er en risiko for at tabe den investerede kapital.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</si>
</sst>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_-* #,##0.00\ [$DKK]_-;\-* #,##0.00\ [$DKK]_-;_-* &quot;-&quot;??\ [$DKK]_-;_-@_-"/>
    <numFmt numFmtId="168" formatCode="_-* #,##0.0000\ [$DKK]_-;\-* #,##0.0000\ [$DKK]_-;_-* &quot;-&quot;??\ [$DKK]_-;_-@_-"/>
    <numFmt numFmtId="169" formatCode="#,##0.000\ &quot;€&quot;;[Red]\-#,##0.000\ &quot;€&quot;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5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3" fillId="0" borderId="0" xfId="0" applyFont="1"/>
    <xf numFmtId="10" fontId="37" fillId="0" borderId="0" xfId="3" applyNumberFormat="1" applyFont="1" applyFill="1" applyBorder="1" applyAlignment="1" applyProtection="1">
      <alignment horizontal="center"/>
    </xf>
    <xf numFmtId="166" fontId="37" fillId="0" borderId="0" xfId="1" applyNumberFormat="1" applyFont="1" applyFill="1" applyBorder="1" applyProtection="1"/>
    <xf numFmtId="44" fontId="37" fillId="0" borderId="0" xfId="1" applyFont="1" applyFill="1" applyBorder="1" applyProtection="1"/>
    <xf numFmtId="0" fontId="4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" fontId="37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9" fontId="37" fillId="0" borderId="0" xfId="3" applyFont="1" applyFill="1" applyBorder="1" applyAlignment="1" applyProtection="1">
      <alignment horizontal="center"/>
    </xf>
    <xf numFmtId="44" fontId="24" fillId="0" borderId="0" xfId="1" applyFont="1" applyBorder="1" applyAlignment="1" applyProtection="1">
      <alignment horizontal="center" wrapText="1"/>
    </xf>
    <xf numFmtId="0" fontId="47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7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0" fontId="35" fillId="0" borderId="0" xfId="0" applyFont="1" applyAlignment="1">
      <alignment horizontal="center" vertical="center" wrapText="1"/>
    </xf>
    <xf numFmtId="166" fontId="53" fillId="0" borderId="0" xfId="1" applyNumberFormat="1" applyFont="1" applyProtection="1"/>
    <xf numFmtId="0" fontId="5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44" fontId="41" fillId="0" borderId="0" xfId="1" applyFont="1" applyFill="1" applyBorder="1" applyAlignment="1" applyProtection="1">
      <alignment vertical="top"/>
    </xf>
    <xf numFmtId="166" fontId="52" fillId="6" borderId="0" xfId="1" applyNumberFormat="1" applyFont="1" applyFill="1" applyAlignment="1" applyProtection="1">
      <protection locked="0"/>
    </xf>
    <xf numFmtId="44" fontId="35" fillId="0" borderId="0" xfId="1" applyFont="1" applyFill="1" applyBorder="1" applyProtection="1"/>
    <xf numFmtId="0" fontId="2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167" fontId="35" fillId="0" borderId="0" xfId="0" applyNumberFormat="1" applyFont="1"/>
    <xf numFmtId="167" fontId="21" fillId="0" borderId="0" xfId="1" applyNumberFormat="1" applyFont="1" applyAlignment="1" applyProtection="1">
      <alignment horizontal="center"/>
      <protection locked="0"/>
    </xf>
    <xf numFmtId="167" fontId="35" fillId="0" borderId="0" xfId="1" applyNumberFormat="1" applyFont="1" applyFill="1" applyBorder="1" applyProtection="1"/>
    <xf numFmtId="167" fontId="21" fillId="0" borderId="0" xfId="1" applyNumberFormat="1" applyFont="1" applyProtection="1">
      <protection locked="0"/>
    </xf>
    <xf numFmtId="167" fontId="41" fillId="0" borderId="0" xfId="0" applyNumberFormat="1" applyFont="1"/>
    <xf numFmtId="0" fontId="34" fillId="0" borderId="0" xfId="0" applyFont="1" applyAlignment="1">
      <alignment horizontal="left" vertical="center"/>
    </xf>
    <xf numFmtId="167" fontId="35" fillId="0" borderId="0" xfId="1" applyNumberFormat="1" applyFont="1" applyFill="1" applyBorder="1" applyAlignment="1" applyProtection="1">
      <alignment horizontal="left"/>
    </xf>
    <xf numFmtId="168" fontId="41" fillId="0" borderId="0" xfId="0" applyNumberFormat="1" applyFont="1" applyAlignment="1">
      <alignment vertical="top"/>
    </xf>
    <xf numFmtId="0" fontId="50" fillId="0" borderId="0" xfId="0" applyFont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169" fontId="18" fillId="0" borderId="0" xfId="1" applyNumberFormat="1" applyFont="1" applyFill="1" applyAlignment="1" applyProtection="1">
      <alignment horizontal="left" vertical="center"/>
    </xf>
    <xf numFmtId="168" fontId="41" fillId="0" borderId="0" xfId="0" applyNumberFormat="1" applyFont="1" applyFill="1" applyAlignment="1">
      <alignment vertical="top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2154463</xdr:colOff>
      <xdr:row>8</xdr:row>
      <xdr:rowOff>190500</xdr:rowOff>
    </xdr:from>
    <xdr:to>
      <xdr:col>4</xdr:col>
      <xdr:colOff>1201964</xdr:colOff>
      <xdr:row>12</xdr:row>
      <xdr:rowOff>56695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23213" y="2605768"/>
          <a:ext cx="1201965" cy="1102177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636360</xdr:colOff>
      <xdr:row>8</xdr:row>
      <xdr:rowOff>199758</xdr:rowOff>
    </xdr:from>
    <xdr:to>
      <xdr:col>6</xdr:col>
      <xdr:colOff>1724332</xdr:colOff>
      <xdr:row>12</xdr:row>
      <xdr:rowOff>21727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682967" y="2615026"/>
          <a:ext cx="1087972" cy="1057951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761116</xdr:colOff>
      <xdr:row>60</xdr:row>
      <xdr:rowOff>25066</xdr:rowOff>
    </xdr:from>
    <xdr:to>
      <xdr:col>4</xdr:col>
      <xdr:colOff>1306629</xdr:colOff>
      <xdr:row>63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9381" y="14794419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1842786</xdr:colOff>
      <xdr:row>23</xdr:row>
      <xdr:rowOff>240009</xdr:rowOff>
    </xdr:from>
    <xdr:to>
      <xdr:col>5</xdr:col>
      <xdr:colOff>354297</xdr:colOff>
      <xdr:row>26</xdr:row>
      <xdr:rowOff>2138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53727" y="6575068"/>
          <a:ext cx="465630" cy="41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1739340</xdr:colOff>
      <xdr:row>37</xdr:row>
      <xdr:rowOff>45660</xdr:rowOff>
    </xdr:from>
    <xdr:to>
      <xdr:col>6</xdr:col>
      <xdr:colOff>200999</xdr:colOff>
      <xdr:row>39</xdr:row>
      <xdr:rowOff>159391</xdr:rowOff>
    </xdr:to>
    <xdr:sp macro="" textlink="">
      <xdr:nvSpPr>
        <xdr:cNvPr id="23" name="Rectangle : coins arrondis 22">
          <a:extLst>
            <a:ext uri="{FF2B5EF4-FFF2-40B4-BE49-F238E27FC236}">
              <a16:creationId xmlns:a16="http://schemas.microsoft.com/office/drawing/2014/main" id="{870F724A-A074-47A7-95C6-80BE84C601AE}"/>
            </a:ext>
          </a:extLst>
        </xdr:cNvPr>
        <xdr:cNvSpPr/>
      </xdr:nvSpPr>
      <xdr:spPr>
        <a:xfrm>
          <a:off x="7328274" y="8604153"/>
          <a:ext cx="2201622" cy="56196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623320</xdr:colOff>
      <xdr:row>51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32585" y="12986403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693066</xdr:colOff>
      <xdr:row>51</xdr:row>
      <xdr:rowOff>115906</xdr:rowOff>
    </xdr:from>
    <xdr:to>
      <xdr:col>2</xdr:col>
      <xdr:colOff>115026</xdr:colOff>
      <xdr:row>53</xdr:row>
      <xdr:rowOff>179294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693066" y="12935435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51</xdr:row>
      <xdr:rowOff>80210</xdr:rowOff>
    </xdr:from>
    <xdr:to>
      <xdr:col>4</xdr:col>
      <xdr:colOff>1077094</xdr:colOff>
      <xdr:row>54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750798</xdr:colOff>
      <xdr:row>51</xdr:row>
      <xdr:rowOff>160421</xdr:rowOff>
    </xdr:from>
    <xdr:to>
      <xdr:col>8</xdr:col>
      <xdr:colOff>1191090</xdr:colOff>
      <xdr:row>53</xdr:row>
      <xdr:rowOff>122948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42680" y="12979950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575692</xdr:colOff>
      <xdr:row>75</xdr:row>
      <xdr:rowOff>144463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4957" y="1886949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75</xdr:row>
      <xdr:rowOff>59877</xdr:rowOff>
    </xdr:from>
    <xdr:to>
      <xdr:col>2</xdr:col>
      <xdr:colOff>103821</xdr:colOff>
      <xdr:row>77</xdr:row>
      <xdr:rowOff>145678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8784906"/>
          <a:ext cx="1831225" cy="567654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750800</xdr:colOff>
      <xdr:row>75</xdr:row>
      <xdr:rowOff>160420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42682" y="18885449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743780</xdr:colOff>
      <xdr:row>75</xdr:row>
      <xdr:rowOff>144463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82045" y="1886949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884976</xdr:colOff>
      <xdr:row>75</xdr:row>
      <xdr:rowOff>151186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66005" y="18876215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100852</xdr:colOff>
      <xdr:row>59</xdr:row>
      <xdr:rowOff>168088</xdr:rowOff>
    </xdr:from>
    <xdr:to>
      <xdr:col>6</xdr:col>
      <xdr:colOff>751727</xdr:colOff>
      <xdr:row>63</xdr:row>
      <xdr:rowOff>45570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1" y="14746941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12</xdr:row>
      <xdr:rowOff>44820</xdr:rowOff>
    </xdr:from>
    <xdr:to>
      <xdr:col>4</xdr:col>
      <xdr:colOff>1006928</xdr:colOff>
      <xdr:row>13</xdr:row>
      <xdr:rowOff>176712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353735" y="3709144"/>
          <a:ext cx="244928" cy="479274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368595</xdr:colOff>
      <xdr:row>13</xdr:row>
      <xdr:rowOff>168302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45649" y="4171070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1351464</xdr:colOff>
      <xdr:row>12</xdr:row>
      <xdr:rowOff>144694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8518" y="3795944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1019739</xdr:colOff>
      <xdr:row>12</xdr:row>
      <xdr:rowOff>56028</xdr:rowOff>
    </xdr:from>
    <xdr:to>
      <xdr:col>6</xdr:col>
      <xdr:colOff>1264667</xdr:colOff>
      <xdr:row>13</xdr:row>
      <xdr:rowOff>187920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 rot="772880">
          <a:off x="10599168" y="3757171"/>
          <a:ext cx="244928" cy="485678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582705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671176" y="3664324"/>
          <a:ext cx="2577353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1194211</xdr:colOff>
      <xdr:row>85</xdr:row>
      <xdr:rowOff>37490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34211" y="21608814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63589</xdr:rowOff>
    </xdr:from>
    <xdr:to>
      <xdr:col>4</xdr:col>
      <xdr:colOff>188114</xdr:colOff>
      <xdr:row>27</xdr:row>
      <xdr:rowOff>210938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6742295"/>
          <a:ext cx="2011121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683558</xdr:colOff>
      <xdr:row>37</xdr:row>
      <xdr:rowOff>112057</xdr:rowOff>
    </xdr:from>
    <xdr:to>
      <xdr:col>4</xdr:col>
      <xdr:colOff>1210235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398558" y="9446557"/>
          <a:ext cx="526677" cy="493059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667869</xdr:colOff>
      <xdr:row>40</xdr:row>
      <xdr:rowOff>85165</xdr:rowOff>
    </xdr:from>
    <xdr:to>
      <xdr:col>4</xdr:col>
      <xdr:colOff>1194546</xdr:colOff>
      <xdr:row>42</xdr:row>
      <xdr:rowOff>141195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382869" y="10103224"/>
          <a:ext cx="526677" cy="504265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1725705</xdr:colOff>
      <xdr:row>40</xdr:row>
      <xdr:rowOff>63589</xdr:rowOff>
    </xdr:from>
    <xdr:to>
      <xdr:col>6</xdr:col>
      <xdr:colOff>188113</xdr:colOff>
      <xdr:row>42</xdr:row>
      <xdr:rowOff>210938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D638C771-5D35-4152-9580-6AD25839328A}"/>
            </a:ext>
          </a:extLst>
        </xdr:cNvPr>
        <xdr:cNvSpPr/>
      </xdr:nvSpPr>
      <xdr:spPr>
        <a:xfrm>
          <a:off x="7440705" y="10081648"/>
          <a:ext cx="2205173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1893794</xdr:colOff>
      <xdr:row>1</xdr:row>
      <xdr:rowOff>56030</xdr:rowOff>
    </xdr:from>
    <xdr:ext cx="5973238" cy="941412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A918335-8D8C-4694-8744-7CEAD7BCF804}"/>
            </a:ext>
          </a:extLst>
        </xdr:cNvPr>
        <xdr:cNvSpPr/>
      </xdr:nvSpPr>
      <xdr:spPr>
        <a:xfrm>
          <a:off x="5670176" y="246530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1042147</xdr:colOff>
      <xdr:row>0</xdr:row>
      <xdr:rowOff>112059</xdr:rowOff>
    </xdr:from>
    <xdr:to>
      <xdr:col>10</xdr:col>
      <xdr:colOff>125156</xdr:colOff>
      <xdr:row>3</xdr:row>
      <xdr:rowOff>18393</xdr:rowOff>
    </xdr:to>
    <xdr:pic>
      <xdr:nvPicPr>
        <xdr:cNvPr id="38" name="Picture 66">
          <a:extLst>
            <a:ext uri="{FF2B5EF4-FFF2-40B4-BE49-F238E27FC236}">
              <a16:creationId xmlns:a16="http://schemas.microsoft.com/office/drawing/2014/main" id="{C551AD75-96B1-45E7-8963-99A044BF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34029" y="112059"/>
          <a:ext cx="2649655" cy="903658"/>
        </a:xfrm>
        <a:prstGeom prst="rect">
          <a:avLst/>
        </a:prstGeom>
      </xdr:spPr>
    </xdr:pic>
    <xdr:clientData/>
  </xdr:twoCellAnchor>
  <xdr:twoCellAnchor>
    <xdr:from>
      <xdr:col>6</xdr:col>
      <xdr:colOff>22421</xdr:colOff>
      <xdr:row>25</xdr:row>
      <xdr:rowOff>66363</xdr:rowOff>
    </xdr:from>
    <xdr:to>
      <xdr:col>7</xdr:col>
      <xdr:colOff>55470</xdr:colOff>
      <xdr:row>27</xdr:row>
      <xdr:rowOff>201706</xdr:rowOff>
    </xdr:to>
    <xdr:sp macro="" textlink="">
      <xdr:nvSpPr>
        <xdr:cNvPr id="45" name="Rectangle : coins arrondis 44">
          <a:extLst>
            <a:ext uri="{FF2B5EF4-FFF2-40B4-BE49-F238E27FC236}">
              <a16:creationId xmlns:a16="http://schemas.microsoft.com/office/drawing/2014/main" id="{C9ADC405-9BF2-4E7A-A62E-4D6843F61447}"/>
            </a:ext>
          </a:extLst>
        </xdr:cNvPr>
        <xdr:cNvSpPr/>
      </xdr:nvSpPr>
      <xdr:spPr>
        <a:xfrm>
          <a:off x="9603450" y="6969187"/>
          <a:ext cx="2251814" cy="63960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17950</xdr:colOff>
      <xdr:row>22</xdr:row>
      <xdr:rowOff>50676</xdr:rowOff>
    </xdr:from>
    <xdr:to>
      <xdr:col>7</xdr:col>
      <xdr:colOff>50999</xdr:colOff>
      <xdr:row>24</xdr:row>
      <xdr:rowOff>186018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F9946F97-9EED-4965-A776-05FCBED6BE43}"/>
            </a:ext>
          </a:extLst>
        </xdr:cNvPr>
        <xdr:cNvSpPr/>
      </xdr:nvSpPr>
      <xdr:spPr>
        <a:xfrm>
          <a:off x="9598979" y="6236323"/>
          <a:ext cx="2251814" cy="63960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139501</xdr:colOff>
      <xdr:row>51</xdr:row>
      <xdr:rowOff>100218</xdr:rowOff>
    </xdr:from>
    <xdr:to>
      <xdr:col>3</xdr:col>
      <xdr:colOff>1970726</xdr:colOff>
      <xdr:row>53</xdr:row>
      <xdr:rowOff>163606</xdr:rowOff>
    </xdr:to>
    <xdr:sp macro="" textlink="">
      <xdr:nvSpPr>
        <xdr:cNvPr id="47" name="Rectangle : coins arrondis 46">
          <a:extLst>
            <a:ext uri="{FF2B5EF4-FFF2-40B4-BE49-F238E27FC236}">
              <a16:creationId xmlns:a16="http://schemas.microsoft.com/office/drawing/2014/main" id="{9F030F76-7516-46CE-A54A-3FD67A45F92B}"/>
            </a:ext>
          </a:extLst>
        </xdr:cNvPr>
        <xdr:cNvSpPr/>
      </xdr:nvSpPr>
      <xdr:spPr>
        <a:xfrm>
          <a:off x="3915883" y="1291974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45381</xdr:colOff>
      <xdr:row>51</xdr:row>
      <xdr:rowOff>95736</xdr:rowOff>
    </xdr:from>
    <xdr:to>
      <xdr:col>6</xdr:col>
      <xdr:colOff>5224</xdr:colOff>
      <xdr:row>53</xdr:row>
      <xdr:rowOff>159124</xdr:rowOff>
    </xdr:to>
    <xdr:sp macro="" textlink="">
      <xdr:nvSpPr>
        <xdr:cNvPr id="52" name="Rectangle : coins arrondis 51">
          <a:extLst>
            <a:ext uri="{FF2B5EF4-FFF2-40B4-BE49-F238E27FC236}">
              <a16:creationId xmlns:a16="http://schemas.microsoft.com/office/drawing/2014/main" id="{2222EA83-E2FD-4861-87A4-6876EB3E1CAF}"/>
            </a:ext>
          </a:extLst>
        </xdr:cNvPr>
        <xdr:cNvSpPr/>
      </xdr:nvSpPr>
      <xdr:spPr>
        <a:xfrm>
          <a:off x="7755028" y="12915265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2158816</xdr:colOff>
      <xdr:row>51</xdr:row>
      <xdr:rowOff>102460</xdr:rowOff>
    </xdr:from>
    <xdr:to>
      <xdr:col>8</xdr:col>
      <xdr:colOff>79188</xdr:colOff>
      <xdr:row>53</xdr:row>
      <xdr:rowOff>165848</xdr:rowOff>
    </xdr:to>
    <xdr:sp macro="" textlink="">
      <xdr:nvSpPr>
        <xdr:cNvPr id="54" name="Rectangle : coins arrondis 53">
          <a:extLst>
            <a:ext uri="{FF2B5EF4-FFF2-40B4-BE49-F238E27FC236}">
              <a16:creationId xmlns:a16="http://schemas.microsoft.com/office/drawing/2014/main" id="{A2C1CB38-2376-43E3-BBCC-250936FDC5B7}"/>
            </a:ext>
          </a:extLst>
        </xdr:cNvPr>
        <xdr:cNvSpPr/>
      </xdr:nvSpPr>
      <xdr:spPr>
        <a:xfrm>
          <a:off x="11739845" y="12921989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25218</xdr:colOff>
      <xdr:row>51</xdr:row>
      <xdr:rowOff>97978</xdr:rowOff>
    </xdr:from>
    <xdr:to>
      <xdr:col>10</xdr:col>
      <xdr:colOff>41090</xdr:colOff>
      <xdr:row>53</xdr:row>
      <xdr:rowOff>161366</xdr:rowOff>
    </xdr:to>
    <xdr:sp macro="" textlink="">
      <xdr:nvSpPr>
        <xdr:cNvPr id="55" name="Rectangle : coins arrondis 54">
          <a:extLst>
            <a:ext uri="{FF2B5EF4-FFF2-40B4-BE49-F238E27FC236}">
              <a16:creationId xmlns:a16="http://schemas.microsoft.com/office/drawing/2014/main" id="{94CDB851-96AE-4C31-9648-6D32EDF51A85}"/>
            </a:ext>
          </a:extLst>
        </xdr:cNvPr>
        <xdr:cNvSpPr/>
      </xdr:nvSpPr>
      <xdr:spPr>
        <a:xfrm>
          <a:off x="15265218" y="1291750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128298</xdr:colOff>
      <xdr:row>75</xdr:row>
      <xdr:rowOff>66600</xdr:rowOff>
    </xdr:from>
    <xdr:to>
      <xdr:col>3</xdr:col>
      <xdr:colOff>1959523</xdr:colOff>
      <xdr:row>77</xdr:row>
      <xdr:rowOff>129988</xdr:rowOff>
    </xdr:to>
    <xdr:sp macro="" textlink="">
      <xdr:nvSpPr>
        <xdr:cNvPr id="58" name="Rectangle : coins arrondis 57">
          <a:extLst>
            <a:ext uri="{FF2B5EF4-FFF2-40B4-BE49-F238E27FC236}">
              <a16:creationId xmlns:a16="http://schemas.microsoft.com/office/drawing/2014/main" id="{4BA75BC6-69E7-44FC-94BF-A7C352701CE1}"/>
            </a:ext>
          </a:extLst>
        </xdr:cNvPr>
        <xdr:cNvSpPr/>
      </xdr:nvSpPr>
      <xdr:spPr>
        <a:xfrm>
          <a:off x="3904680" y="18791629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90198</xdr:colOff>
      <xdr:row>75</xdr:row>
      <xdr:rowOff>62118</xdr:rowOff>
    </xdr:from>
    <xdr:to>
      <xdr:col>6</xdr:col>
      <xdr:colOff>50041</xdr:colOff>
      <xdr:row>77</xdr:row>
      <xdr:rowOff>125506</xdr:rowOff>
    </xdr:to>
    <xdr:sp macro="" textlink="">
      <xdr:nvSpPr>
        <xdr:cNvPr id="60" name="Rectangle : coins arrondis 59">
          <a:extLst>
            <a:ext uri="{FF2B5EF4-FFF2-40B4-BE49-F238E27FC236}">
              <a16:creationId xmlns:a16="http://schemas.microsoft.com/office/drawing/2014/main" id="{FBB3F3BE-C108-46A1-BBD0-0E6BE463EC96}"/>
            </a:ext>
          </a:extLst>
        </xdr:cNvPr>
        <xdr:cNvSpPr/>
      </xdr:nvSpPr>
      <xdr:spPr>
        <a:xfrm>
          <a:off x="7799845" y="18787147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2203632</xdr:colOff>
      <xdr:row>75</xdr:row>
      <xdr:rowOff>68841</xdr:rowOff>
    </xdr:from>
    <xdr:to>
      <xdr:col>8</xdr:col>
      <xdr:colOff>124004</xdr:colOff>
      <xdr:row>77</xdr:row>
      <xdr:rowOff>132229</xdr:rowOff>
    </xdr:to>
    <xdr:sp macro="" textlink="">
      <xdr:nvSpPr>
        <xdr:cNvPr id="61" name="Rectangle : coins arrondis 60">
          <a:extLst>
            <a:ext uri="{FF2B5EF4-FFF2-40B4-BE49-F238E27FC236}">
              <a16:creationId xmlns:a16="http://schemas.microsoft.com/office/drawing/2014/main" id="{ECA3033B-8BA9-4E45-AD57-7CF817451173}"/>
            </a:ext>
          </a:extLst>
        </xdr:cNvPr>
        <xdr:cNvSpPr/>
      </xdr:nvSpPr>
      <xdr:spPr>
        <a:xfrm>
          <a:off x="11784661" y="1879387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1739714</xdr:colOff>
      <xdr:row>75</xdr:row>
      <xdr:rowOff>64359</xdr:rowOff>
    </xdr:from>
    <xdr:to>
      <xdr:col>10</xdr:col>
      <xdr:colOff>7468</xdr:colOff>
      <xdr:row>77</xdr:row>
      <xdr:rowOff>127747</xdr:rowOff>
    </xdr:to>
    <xdr:sp macro="" textlink="">
      <xdr:nvSpPr>
        <xdr:cNvPr id="62" name="Rectangle : coins arrondis 61">
          <a:extLst>
            <a:ext uri="{FF2B5EF4-FFF2-40B4-BE49-F238E27FC236}">
              <a16:creationId xmlns:a16="http://schemas.microsoft.com/office/drawing/2014/main" id="{2C28909B-FC08-400F-A2E2-A75D90B8C40E}"/>
            </a:ext>
          </a:extLst>
        </xdr:cNvPr>
        <xdr:cNvSpPr/>
      </xdr:nvSpPr>
      <xdr:spPr>
        <a:xfrm>
          <a:off x="15231596" y="18789388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9"/>
  <sheetViews>
    <sheetView showGridLines="0" tabSelected="1" zoomScale="84" zoomScaleNormal="84" workbookViewId="0">
      <selection activeCell="J90" sqref="J90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30.81640625" customWidth="1"/>
    <col min="5" max="5" width="28" customWidth="1"/>
    <col min="6" max="6" width="28.1796875" customWidth="1"/>
    <col min="7" max="7" width="33.26953125" customWidth="1"/>
    <col min="8" max="8" width="25.453125" customWidth="1"/>
    <col min="9" max="9" width="26.1796875" customWidth="1"/>
    <col min="10" max="10" width="27.26953125" customWidth="1"/>
    <col min="11" max="11" width="16.81640625" bestFit="1" customWidth="1"/>
    <col min="12" max="12" width="23.54296875" customWidth="1"/>
  </cols>
  <sheetData>
    <row r="3" spans="1:10" ht="49">
      <c r="D3" s="42"/>
      <c r="F3" s="43"/>
    </row>
    <row r="4" spans="1:10" ht="33.5">
      <c r="B4" s="44"/>
      <c r="C4" s="44"/>
      <c r="D4" s="45"/>
      <c r="F4" s="46" t="s">
        <v>1</v>
      </c>
    </row>
    <row r="5" spans="1:10">
      <c r="A5" s="47"/>
      <c r="B5" s="48"/>
      <c r="C5" s="48"/>
      <c r="D5" s="44"/>
    </row>
    <row r="6" spans="1:10" ht="21">
      <c r="A6" s="47"/>
      <c r="B6" s="48"/>
      <c r="C6" s="48"/>
      <c r="D6" s="44"/>
      <c r="E6" s="15"/>
      <c r="F6" s="49" t="s">
        <v>2</v>
      </c>
      <c r="H6" s="50"/>
    </row>
    <row r="7" spans="1:10" ht="21">
      <c r="A7" s="47"/>
      <c r="B7" s="51"/>
      <c r="C7" s="52"/>
      <c r="D7" s="44"/>
      <c r="H7" s="34"/>
      <c r="I7" s="53"/>
      <c r="J7" s="54"/>
    </row>
    <row r="8" spans="1:10" s="59" customFormat="1" ht="21">
      <c r="A8" s="55"/>
      <c r="B8" s="56"/>
      <c r="C8" s="57"/>
      <c r="D8" s="58"/>
    </row>
    <row r="9" spans="1:10" s="59" customFormat="1" ht="21">
      <c r="A9" s="55"/>
      <c r="B9" s="56"/>
      <c r="C9" s="57"/>
      <c r="D9" s="58"/>
    </row>
    <row r="10" spans="1:10" s="59" customFormat="1" ht="21">
      <c r="A10" s="55"/>
      <c r="B10" s="56"/>
      <c r="C10" s="57"/>
      <c r="D10" s="58"/>
    </row>
    <row r="11" spans="1:10" ht="36">
      <c r="B11" s="44"/>
      <c r="C11" s="60"/>
      <c r="D11" s="66" t="s">
        <v>5</v>
      </c>
      <c r="E11" s="101">
        <v>24.074999999999999</v>
      </c>
      <c r="F11" s="2">
        <v>0.3</v>
      </c>
      <c r="G11" s="3">
        <f>ROUNDUP(E11-(E11*F11),2)</f>
        <v>16.860000000000003</v>
      </c>
      <c r="H11" s="61" t="s">
        <v>7</v>
      </c>
    </row>
    <row r="12" spans="1:10" ht="18.5">
      <c r="C12" s="62"/>
      <c r="D12" s="63"/>
      <c r="H12" s="64"/>
    </row>
    <row r="13" spans="1:10" ht="27.75" customHeight="1">
      <c r="C13" s="62"/>
      <c r="D13" s="63"/>
      <c r="F13" s="83" t="s">
        <v>6</v>
      </c>
      <c r="H13" s="64"/>
      <c r="I13" s="94" t="s">
        <v>4</v>
      </c>
      <c r="J13" s="94"/>
    </row>
    <row r="14" spans="1:10" ht="17.5">
      <c r="I14" s="79"/>
    </row>
    <row r="15" spans="1:10" ht="22.5">
      <c r="E15" s="86">
        <f>E11*I15</f>
        <v>179.70543000000001</v>
      </c>
      <c r="G15" s="92">
        <f>I15*G11</f>
        <v>125.84978400000003</v>
      </c>
      <c r="I15" s="102">
        <v>7.4644000000000004</v>
      </c>
      <c r="J15" s="80">
        <v>1</v>
      </c>
    </row>
    <row r="19" spans="3:9" ht="35.25" customHeight="1">
      <c r="C19" s="97" t="s">
        <v>44</v>
      </c>
      <c r="D19" s="97"/>
      <c r="E19" s="97"/>
      <c r="F19" s="97"/>
      <c r="G19" s="97"/>
      <c r="H19" s="97"/>
      <c r="I19" s="97"/>
    </row>
    <row r="20" spans="3:9" ht="18" customHeight="1">
      <c r="C20" s="76"/>
      <c r="D20" s="76"/>
      <c r="E20" s="76"/>
      <c r="F20" s="76"/>
      <c r="G20" s="76"/>
      <c r="H20" s="76"/>
      <c r="I20" s="76"/>
    </row>
    <row r="22" spans="3:9" ht="17.5">
      <c r="C22" s="15"/>
      <c r="D22" s="38" t="s">
        <v>8</v>
      </c>
      <c r="E22" s="15"/>
      <c r="F22" s="15"/>
      <c r="G22" s="29" t="s">
        <v>9</v>
      </c>
      <c r="H22" s="15"/>
    </row>
    <row r="23" spans="3:9">
      <c r="C23" s="15"/>
      <c r="D23" s="15"/>
      <c r="E23" s="15"/>
      <c r="F23" s="15"/>
      <c r="G23" s="15"/>
      <c r="H23" s="15"/>
    </row>
    <row r="24" spans="3:9" ht="22.5">
      <c r="C24" s="38" t="s">
        <v>3</v>
      </c>
      <c r="D24" s="87"/>
      <c r="E24" s="15"/>
      <c r="F24" s="15"/>
      <c r="G24" s="88">
        <f>(G27*I15)/J15</f>
        <v>0</v>
      </c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7" spans="3:9" ht="22.5">
      <c r="C27" s="29" t="s">
        <v>0</v>
      </c>
      <c r="D27" s="77">
        <f>(D24*J15)/I15</f>
        <v>0</v>
      </c>
      <c r="E27" s="15"/>
      <c r="F27" s="15"/>
      <c r="G27" s="82">
        <f>IF(D27/4&gt;50000,50000,D27/4)</f>
        <v>0</v>
      </c>
      <c r="H27" s="15"/>
    </row>
    <row r="28" spans="3:9">
      <c r="C28" s="15"/>
      <c r="D28" s="15"/>
      <c r="E28" s="15"/>
      <c r="F28" s="15"/>
      <c r="G28" s="15"/>
      <c r="H28" s="15"/>
    </row>
    <row r="29" spans="3:9">
      <c r="C29" s="15"/>
      <c r="D29" s="15"/>
      <c r="E29" s="15"/>
      <c r="F29" s="15"/>
      <c r="G29" s="15"/>
      <c r="H29" s="15"/>
    </row>
    <row r="30" spans="3:9">
      <c r="C30" s="15"/>
      <c r="D30" s="15"/>
      <c r="E30" s="15"/>
      <c r="F30" s="15"/>
      <c r="G30" s="15"/>
      <c r="H30" s="15"/>
    </row>
    <row r="33" spans="3:9" ht="22.5" customHeight="1">
      <c r="C33" s="97" t="s">
        <v>10</v>
      </c>
      <c r="D33" s="97"/>
      <c r="E33" s="97"/>
      <c r="F33" s="97"/>
      <c r="G33" s="97"/>
      <c r="H33" s="97"/>
      <c r="I33" s="97"/>
    </row>
    <row r="34" spans="3:9" ht="15" customHeight="1">
      <c r="E34" s="15"/>
      <c r="F34" s="39" t="s">
        <v>11</v>
      </c>
      <c r="G34" s="40"/>
      <c r="H34" s="41"/>
    </row>
    <row r="35" spans="3:9" ht="19">
      <c r="E35" s="15"/>
      <c r="F35" s="40"/>
      <c r="G35" s="40"/>
      <c r="H35" s="41"/>
    </row>
    <row r="36" spans="3:9">
      <c r="E36" s="15"/>
      <c r="F36" s="15"/>
      <c r="G36" s="15"/>
    </row>
    <row r="37" spans="3:9" ht="17.5">
      <c r="E37" s="15"/>
      <c r="F37" s="38" t="s">
        <v>12</v>
      </c>
      <c r="G37" s="15"/>
    </row>
    <row r="38" spans="3:9">
      <c r="E38" s="15"/>
      <c r="F38" s="15"/>
      <c r="G38" s="15"/>
    </row>
    <row r="39" spans="3:9" ht="19.5">
      <c r="E39" s="38" t="s">
        <v>3</v>
      </c>
      <c r="F39" s="89"/>
      <c r="G39" s="15"/>
    </row>
    <row r="40" spans="3:9">
      <c r="E40" s="15"/>
      <c r="F40" s="15"/>
      <c r="G40" s="15"/>
    </row>
    <row r="41" spans="3:9" ht="15.5">
      <c r="E41" s="15"/>
      <c r="F41" s="28"/>
      <c r="G41" s="15"/>
    </row>
    <row r="42" spans="3:9" ht="19.5">
      <c r="E42" s="29" t="s">
        <v>0</v>
      </c>
      <c r="F42" s="77">
        <f>F39/I15</f>
        <v>0</v>
      </c>
      <c r="G42" s="15"/>
    </row>
    <row r="43" spans="3:9">
      <c r="E43" s="15"/>
      <c r="F43" s="15"/>
      <c r="G43" s="15"/>
    </row>
    <row r="44" spans="3:9">
      <c r="E44" s="15"/>
      <c r="F44" s="78" t="str">
        <f>IF(F42&lt;50,"Beløb angivet er mindre end det krævede minimun",IF(F42&gt;50000,"Det maksimale beløb er ikke overholdt",IF(F42&gt;G27,"Det maksimale beløb er ikke overholdt","")))</f>
        <v>Beløb angivet er mindre end det krævede minimun</v>
      </c>
      <c r="G44" s="15"/>
    </row>
    <row r="45" spans="3:9">
      <c r="E45" s="15"/>
      <c r="F45" s="15"/>
      <c r="G45" s="15"/>
    </row>
    <row r="47" spans="3:9" ht="22.5" customHeight="1">
      <c r="C47" s="97" t="s">
        <v>13</v>
      </c>
      <c r="D47" s="97"/>
      <c r="E47" s="97"/>
      <c r="F47" s="97"/>
      <c r="G47" s="97"/>
      <c r="H47" s="97"/>
      <c r="I47" s="97"/>
    </row>
    <row r="48" spans="3:9" ht="22.5" customHeight="1">
      <c r="C48" s="76"/>
      <c r="D48" s="76"/>
      <c r="E48" s="76"/>
      <c r="G48" s="76"/>
      <c r="H48" s="76"/>
      <c r="I48" s="76"/>
    </row>
    <row r="50" spans="2:11" ht="17.5">
      <c r="B50" s="84" t="s">
        <v>14</v>
      </c>
      <c r="C50" s="15"/>
      <c r="D50" s="29" t="s">
        <v>16</v>
      </c>
      <c r="E50" s="15"/>
      <c r="F50" s="100" t="s">
        <v>18</v>
      </c>
      <c r="G50" s="15"/>
      <c r="H50" s="29" t="s">
        <v>19</v>
      </c>
      <c r="I50" s="15"/>
      <c r="J50" s="29" t="s">
        <v>21</v>
      </c>
      <c r="K50" s="15"/>
    </row>
    <row r="51" spans="2:11" ht="17.5">
      <c r="B51" s="30" t="s">
        <v>15</v>
      </c>
      <c r="C51" s="15"/>
      <c r="D51" s="30" t="s">
        <v>17</v>
      </c>
      <c r="E51" s="15"/>
      <c r="F51" s="100"/>
      <c r="G51" s="15"/>
      <c r="H51" s="29" t="s">
        <v>20</v>
      </c>
      <c r="I51" s="15"/>
      <c r="J51" s="29" t="s">
        <v>22</v>
      </c>
      <c r="K51" s="15"/>
    </row>
    <row r="53" spans="2:11" ht="23.5">
      <c r="B53" s="26">
        <f>IF(F42&gt;G27,G27,F42)</f>
        <v>0</v>
      </c>
      <c r="D53" s="31">
        <f>ROUNDDOWN(+B53/G11,0)</f>
        <v>0</v>
      </c>
      <c r="F53" s="31">
        <f>ROUNDDOWN(D53/10,0)</f>
        <v>0</v>
      </c>
      <c r="H53" s="31">
        <f>+D53+F53</f>
        <v>0</v>
      </c>
      <c r="J53" s="26">
        <f>+H53*E11</f>
        <v>0</v>
      </c>
    </row>
    <row r="57" spans="2:11">
      <c r="B57" s="15"/>
      <c r="C57" s="15"/>
      <c r="D57" s="15"/>
      <c r="E57" s="15"/>
      <c r="F57" s="15"/>
      <c r="G57" s="15"/>
      <c r="H57" s="32"/>
      <c r="I57" s="15"/>
      <c r="J57" s="15"/>
    </row>
    <row r="58" spans="2:11" ht="16">
      <c r="B58" s="98"/>
      <c r="C58" s="98"/>
      <c r="D58" s="98"/>
      <c r="E58" s="98"/>
      <c r="F58" s="98"/>
      <c r="G58" s="98"/>
      <c r="H58" s="98"/>
      <c r="I58" s="98"/>
      <c r="J58" s="98"/>
    </row>
    <row r="59" spans="2:11" ht="23">
      <c r="C59" s="99" t="s">
        <v>23</v>
      </c>
      <c r="D59" s="99"/>
      <c r="E59" s="99"/>
      <c r="F59" s="99"/>
      <c r="G59" s="99"/>
      <c r="H59" s="99"/>
      <c r="I59" s="99"/>
    </row>
    <row r="60" spans="2:11">
      <c r="C60" s="68"/>
      <c r="D60" s="68"/>
      <c r="E60" s="68"/>
      <c r="F60" s="68"/>
      <c r="G60" s="68"/>
      <c r="H60" s="68"/>
      <c r="I60" s="68"/>
    </row>
    <row r="61" spans="2:11">
      <c r="C61" s="68"/>
      <c r="D61" s="68"/>
      <c r="E61" s="68"/>
      <c r="F61" s="68"/>
      <c r="G61" s="68"/>
      <c r="H61" s="68"/>
      <c r="I61" s="68"/>
    </row>
    <row r="62" spans="2:11" ht="17">
      <c r="B62" s="33"/>
      <c r="C62" s="69"/>
      <c r="D62" s="68"/>
      <c r="E62" s="69"/>
      <c r="F62" s="69"/>
      <c r="G62" s="69"/>
      <c r="H62" s="68"/>
      <c r="I62" s="69"/>
      <c r="J62" s="33"/>
    </row>
    <row r="63" spans="2:11" ht="15.65" customHeight="1">
      <c r="C63" s="68"/>
      <c r="D63" s="68"/>
      <c r="E63" s="68"/>
      <c r="F63" s="68"/>
      <c r="G63" s="68"/>
      <c r="H63" s="68"/>
      <c r="I63" s="68"/>
    </row>
    <row r="64" spans="2:11" ht="15.5">
      <c r="C64" s="68"/>
      <c r="D64" s="68"/>
      <c r="E64" s="70"/>
      <c r="F64" s="68"/>
      <c r="G64" s="70"/>
      <c r="H64" s="68"/>
      <c r="I64" s="68"/>
    </row>
    <row r="65" spans="2:11" ht="25">
      <c r="C65" s="68"/>
      <c r="D65" s="68"/>
      <c r="E65" s="71">
        <f>+J53-B53</f>
        <v>0</v>
      </c>
      <c r="F65" s="85"/>
      <c r="G65" s="72" t="e">
        <f>E65/B53</f>
        <v>#DIV/0!</v>
      </c>
      <c r="H65" s="73"/>
      <c r="I65" s="68"/>
      <c r="J65" s="67"/>
    </row>
    <row r="66" spans="2:11" ht="25">
      <c r="C66" s="68"/>
      <c r="D66" s="68"/>
      <c r="E66" s="71"/>
      <c r="F66" s="74"/>
      <c r="G66" s="75"/>
      <c r="H66" s="75"/>
      <c r="I66" s="68"/>
    </row>
    <row r="67" spans="2:11" ht="25">
      <c r="E67" s="4"/>
      <c r="F67" s="34"/>
      <c r="G67" s="9"/>
      <c r="H67" s="14"/>
    </row>
    <row r="68" spans="2:11" ht="22.5" customHeight="1">
      <c r="C68" s="97" t="s">
        <v>24</v>
      </c>
      <c r="D68" s="97"/>
      <c r="E68" s="97"/>
      <c r="F68" s="97"/>
      <c r="G68" s="97"/>
      <c r="H68" s="97"/>
      <c r="I68" s="97"/>
    </row>
    <row r="69" spans="2:11" ht="25.5">
      <c r="E69" s="4"/>
      <c r="F69" s="35" t="s">
        <v>25</v>
      </c>
      <c r="G69" s="9"/>
      <c r="H69" s="14"/>
    </row>
    <row r="70" spans="2:11" ht="25">
      <c r="E70" s="4"/>
      <c r="F70" s="34"/>
      <c r="G70" s="9"/>
      <c r="H70" s="14"/>
    </row>
    <row r="71" spans="2:11" ht="17.5">
      <c r="B71" s="15"/>
      <c r="C71" s="15"/>
      <c r="D71" s="15"/>
      <c r="E71" s="36"/>
      <c r="F71" s="37" t="s">
        <v>46</v>
      </c>
      <c r="G71" s="15"/>
      <c r="H71" s="32"/>
      <c r="I71" s="15"/>
      <c r="J71" s="15"/>
      <c r="K71" s="15"/>
    </row>
    <row r="72" spans="2:11" ht="17.5">
      <c r="B72" s="15"/>
      <c r="C72" s="15"/>
      <c r="D72" s="15"/>
      <c r="E72" s="36"/>
      <c r="F72" s="37"/>
      <c r="G72" s="15"/>
      <c r="H72" s="32"/>
      <c r="I72" s="15"/>
      <c r="J72" s="15"/>
      <c r="K72" s="15"/>
    </row>
    <row r="73" spans="2:11" ht="17.5">
      <c r="B73" s="15"/>
      <c r="C73" s="15"/>
      <c r="D73" s="15"/>
      <c r="E73" s="36"/>
      <c r="F73" s="37"/>
      <c r="G73" s="15"/>
      <c r="H73" s="32"/>
      <c r="I73" s="15"/>
      <c r="J73" s="15"/>
      <c r="K73" s="15"/>
    </row>
    <row r="74" spans="2:11" ht="17.5">
      <c r="B74" s="38" t="s">
        <v>26</v>
      </c>
      <c r="C74" s="15"/>
      <c r="D74" s="29" t="s">
        <v>28</v>
      </c>
      <c r="E74" s="15"/>
      <c r="F74" s="29" t="s">
        <v>29</v>
      </c>
      <c r="G74" s="15"/>
      <c r="H74" s="84" t="s">
        <v>31</v>
      </c>
      <c r="I74" s="15"/>
      <c r="J74" s="29" t="s">
        <v>33</v>
      </c>
      <c r="K74" s="15"/>
    </row>
    <row r="75" spans="2:11" ht="17.5">
      <c r="B75" s="38" t="s">
        <v>27</v>
      </c>
      <c r="C75" s="15"/>
      <c r="D75" s="29" t="s">
        <v>27</v>
      </c>
      <c r="E75" s="15"/>
      <c r="F75" s="84" t="s">
        <v>30</v>
      </c>
      <c r="G75" s="15"/>
      <c r="H75" s="84" t="s">
        <v>32</v>
      </c>
      <c r="I75" s="15"/>
      <c r="J75" s="29" t="s">
        <v>34</v>
      </c>
      <c r="K75" s="15"/>
    </row>
    <row r="77" spans="2:11" ht="23.5">
      <c r="B77" s="10"/>
      <c r="D77" s="25">
        <f>IF(B77&lt;E11,-(1-(B77/E11)),IF(B77=E11,"0%",(B77/E11)-1))</f>
        <v>-1</v>
      </c>
      <c r="F77" s="26">
        <f>+$H$53*B77</f>
        <v>0</v>
      </c>
      <c r="H77" s="27">
        <f>+F77-$B$53</f>
        <v>0</v>
      </c>
      <c r="J77" s="65" t="e">
        <f>+H77/B53</f>
        <v>#DIV/0!</v>
      </c>
    </row>
    <row r="79" spans="2:11">
      <c r="H79" s="14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</row>
    <row r="81" spans="2:10">
      <c r="B81" s="15"/>
      <c r="C81" s="15"/>
      <c r="D81" s="15"/>
      <c r="E81" s="15"/>
      <c r="F81" s="15"/>
      <c r="G81" s="15"/>
      <c r="H81" s="15"/>
      <c r="I81" s="15"/>
      <c r="J81" s="15"/>
    </row>
    <row r="82" spans="2:10" ht="23.5">
      <c r="B82" s="15"/>
      <c r="C82" s="15"/>
      <c r="D82" s="96" t="s">
        <v>35</v>
      </c>
      <c r="E82" s="96"/>
      <c r="F82" s="96"/>
      <c r="G82" s="96"/>
      <c r="H82" s="96"/>
      <c r="I82" s="15"/>
      <c r="J82" s="15"/>
    </row>
    <row r="83" spans="2:10" ht="12" customHeight="1">
      <c r="B83" s="15"/>
      <c r="C83" s="15"/>
      <c r="D83" s="16"/>
      <c r="E83" s="16"/>
      <c r="F83" s="16"/>
      <c r="G83" s="16"/>
      <c r="H83" s="16"/>
      <c r="I83" s="15"/>
      <c r="J83" s="15"/>
    </row>
    <row r="84" spans="2:10" ht="64">
      <c r="B84" s="15"/>
      <c r="C84" s="15"/>
      <c r="D84" s="17" t="s">
        <v>36</v>
      </c>
      <c r="E84" s="18" t="s">
        <v>37</v>
      </c>
      <c r="F84" s="19" t="s">
        <v>38</v>
      </c>
      <c r="G84" s="19" t="s">
        <v>39</v>
      </c>
      <c r="H84" s="20" t="s">
        <v>40</v>
      </c>
      <c r="I84" s="15"/>
      <c r="J84" s="15"/>
    </row>
    <row r="85" spans="2:10" ht="16">
      <c r="B85" s="15"/>
      <c r="C85" s="15"/>
      <c r="D85" s="21">
        <v>-0.4</v>
      </c>
      <c r="E85" s="5">
        <f>+$E$11*(1+D85)</f>
        <v>14.444999999999999</v>
      </c>
      <c r="F85" s="13">
        <f t="shared" ref="F85:F92" si="0">+$H$53*E85</f>
        <v>0</v>
      </c>
      <c r="G85" s="6">
        <f t="shared" ref="G85:G92" si="1">+F85-$B$53</f>
        <v>0</v>
      </c>
      <c r="H85" s="1" t="e">
        <f>+G85/$B$53</f>
        <v>#DIV/0!</v>
      </c>
      <c r="I85" s="15"/>
      <c r="J85" s="15"/>
    </row>
    <row r="86" spans="2:10" ht="17.5">
      <c r="B86" s="15"/>
      <c r="C86" s="15"/>
      <c r="D86" s="21">
        <v>-0.3</v>
      </c>
      <c r="E86" s="7">
        <f t="shared" ref="E86:E92" si="2">+$E$11*(1+D86)</f>
        <v>16.852499999999999</v>
      </c>
      <c r="F86" s="6">
        <f t="shared" si="0"/>
        <v>0</v>
      </c>
      <c r="G86" s="6">
        <f t="shared" si="1"/>
        <v>0</v>
      </c>
      <c r="H86" s="1" t="e">
        <f t="shared" ref="H86:H92" si="3">+G86/$B$53</f>
        <v>#DIV/0!</v>
      </c>
      <c r="I86" s="95" t="s">
        <v>4</v>
      </c>
      <c r="J86" s="94"/>
    </row>
    <row r="87" spans="2:10" ht="17.5">
      <c r="B87" s="15"/>
      <c r="C87" s="15"/>
      <c r="D87" s="21">
        <v>-0.2</v>
      </c>
      <c r="E87" s="7">
        <f t="shared" si="2"/>
        <v>19.260000000000002</v>
      </c>
      <c r="F87" s="6">
        <f t="shared" si="0"/>
        <v>0</v>
      </c>
      <c r="G87" s="6">
        <f t="shared" si="1"/>
        <v>0</v>
      </c>
      <c r="H87" s="1" t="e">
        <f t="shared" si="3"/>
        <v>#DIV/0!</v>
      </c>
      <c r="I87" s="79"/>
    </row>
    <row r="88" spans="2:10" ht="17.5">
      <c r="B88" s="15"/>
      <c r="C88" s="15"/>
      <c r="D88" s="21">
        <v>-0.1</v>
      </c>
      <c r="E88" s="7">
        <f t="shared" si="2"/>
        <v>21.6675</v>
      </c>
      <c r="F88" s="6">
        <f t="shared" si="0"/>
        <v>0</v>
      </c>
      <c r="G88" s="6">
        <f t="shared" si="1"/>
        <v>0</v>
      </c>
      <c r="H88" s="1" t="e">
        <f t="shared" si="3"/>
        <v>#DIV/0!</v>
      </c>
      <c r="I88" s="93">
        <v>7.4626999999999999</v>
      </c>
      <c r="J88" s="80">
        <v>1</v>
      </c>
    </row>
    <row r="89" spans="2:10" ht="16">
      <c r="B89" s="15"/>
      <c r="C89" s="15"/>
      <c r="D89" s="22">
        <v>0</v>
      </c>
      <c r="E89" s="8">
        <f t="shared" si="2"/>
        <v>24.074999999999999</v>
      </c>
      <c r="F89" s="11">
        <f t="shared" si="0"/>
        <v>0</v>
      </c>
      <c r="G89" s="11">
        <f t="shared" si="1"/>
        <v>0</v>
      </c>
      <c r="H89" s="12" t="e">
        <f t="shared" si="3"/>
        <v>#DIV/0!</v>
      </c>
    </row>
    <row r="90" spans="2:10" ht="17.5">
      <c r="B90" s="15"/>
      <c r="C90" s="15"/>
      <c r="D90" s="23">
        <v>0.1</v>
      </c>
      <c r="E90" s="7">
        <f t="shared" si="2"/>
        <v>26.482500000000002</v>
      </c>
      <c r="F90" s="6">
        <f t="shared" si="0"/>
        <v>0</v>
      </c>
      <c r="G90" s="6">
        <f t="shared" si="1"/>
        <v>0</v>
      </c>
      <c r="H90" s="1" t="e">
        <f t="shared" si="3"/>
        <v>#DIV/0!</v>
      </c>
      <c r="I90" s="90">
        <f>(I88*J90)/J88</f>
        <v>0</v>
      </c>
      <c r="J90" s="81"/>
    </row>
    <row r="91" spans="2:10" ht="16">
      <c r="B91" s="15"/>
      <c r="C91" s="15"/>
      <c r="D91" s="23">
        <v>0.2</v>
      </c>
      <c r="E91" s="7">
        <f t="shared" si="2"/>
        <v>28.889999999999997</v>
      </c>
      <c r="F91" s="6">
        <f t="shared" si="0"/>
        <v>0</v>
      </c>
      <c r="G91" s="6">
        <f t="shared" si="1"/>
        <v>0</v>
      </c>
      <c r="H91" s="1" t="e">
        <f t="shared" si="3"/>
        <v>#DIV/0!</v>
      </c>
      <c r="I91" s="15"/>
      <c r="J91" s="15"/>
    </row>
    <row r="92" spans="2:10" ht="16">
      <c r="B92" s="15"/>
      <c r="C92" s="15"/>
      <c r="D92" s="23">
        <v>0.3</v>
      </c>
      <c r="E92" s="7">
        <f t="shared" si="2"/>
        <v>31.297499999999999</v>
      </c>
      <c r="F92" s="6">
        <f t="shared" si="0"/>
        <v>0</v>
      </c>
      <c r="G92" s="6">
        <f t="shared" si="1"/>
        <v>0</v>
      </c>
      <c r="H92" s="1" t="e">
        <f t="shared" si="3"/>
        <v>#DIV/0!</v>
      </c>
      <c r="I92" s="15"/>
      <c r="J92" s="15"/>
    </row>
    <row r="93" spans="2:10">
      <c r="B93" s="15"/>
      <c r="C93" s="15"/>
      <c r="D93" s="15"/>
      <c r="E93" s="15"/>
      <c r="F93" s="15"/>
      <c r="G93" s="15"/>
      <c r="H93" s="15"/>
      <c r="I93" s="15"/>
      <c r="J93" s="15"/>
    </row>
    <row r="94" spans="2:10">
      <c r="B94" s="15"/>
      <c r="C94" s="15"/>
      <c r="D94" s="15"/>
      <c r="E94" s="15"/>
      <c r="F94" s="15"/>
      <c r="G94" s="15"/>
      <c r="H94" s="15"/>
      <c r="I94" s="15"/>
      <c r="J94" s="15"/>
    </row>
    <row r="95" spans="2:10" ht="23.5">
      <c r="B95" s="91" t="s">
        <v>41</v>
      </c>
      <c r="C95" s="15"/>
      <c r="D95" s="15"/>
      <c r="E95" s="15"/>
      <c r="F95" s="15"/>
      <c r="G95" s="15"/>
      <c r="H95" s="15"/>
      <c r="I95" s="15"/>
      <c r="J95" s="15"/>
    </row>
    <row r="96" spans="2:10">
      <c r="B96" s="15"/>
      <c r="C96" s="15"/>
      <c r="D96" s="15"/>
      <c r="E96" s="15"/>
      <c r="F96" s="15"/>
      <c r="G96" s="15"/>
      <c r="H96" s="15"/>
      <c r="I96" s="15"/>
      <c r="J96" s="15"/>
    </row>
    <row r="97" spans="2:10">
      <c r="B97" s="15" t="s">
        <v>45</v>
      </c>
      <c r="C97" s="15"/>
      <c r="D97" s="24"/>
      <c r="E97" s="15"/>
      <c r="F97" s="15"/>
      <c r="G97" s="15"/>
      <c r="H97" s="15"/>
      <c r="I97" s="15"/>
      <c r="J97" s="15"/>
    </row>
    <row r="98" spans="2:10">
      <c r="B98" s="15" t="s">
        <v>42</v>
      </c>
      <c r="C98" s="15"/>
      <c r="D98" s="15"/>
      <c r="E98" s="15"/>
      <c r="F98" s="15"/>
      <c r="G98" s="15"/>
      <c r="H98" s="15"/>
      <c r="I98" s="15"/>
      <c r="J98" s="15"/>
    </row>
    <row r="99" spans="2:10">
      <c r="B99" s="15" t="s">
        <v>43</v>
      </c>
      <c r="C99" s="15"/>
      <c r="D99" s="15"/>
      <c r="E99" s="15"/>
      <c r="F99" s="15"/>
      <c r="G99" s="15"/>
      <c r="H99" s="15"/>
      <c r="I99" s="15"/>
      <c r="J99" s="15"/>
    </row>
  </sheetData>
  <sheetProtection algorithmName="SHA-512" hashValue="7YRzk9Zf5gN3Gz+3ubcIFhmJ/WHul5qDbGFfJEHARH3aJpqHn7pmbMaqMqcLKg7qdZU7WdvTxS+3LSP6NT+gCQ==" saltValue="n7bpNlirm7b5OnTSS8oM0Q==" spinCount="100000" sheet="1" objects="1" scenarios="1" selectLockedCells="1"/>
  <mergeCells count="10">
    <mergeCell ref="I13:J13"/>
    <mergeCell ref="I86:J86"/>
    <mergeCell ref="D82:H82"/>
    <mergeCell ref="C33:I33"/>
    <mergeCell ref="C47:I47"/>
    <mergeCell ref="C19:I19"/>
    <mergeCell ref="B58:J58"/>
    <mergeCell ref="C68:I68"/>
    <mergeCell ref="C59:I59"/>
    <mergeCell ref="F50:F51"/>
  </mergeCells>
  <conditionalFormatting sqref="E85:E92">
    <cfRule type="cellIs" dxfId="2" priority="1" operator="lessThan">
      <formula>$C$8</formula>
    </cfRule>
  </conditionalFormatting>
  <conditionalFormatting sqref="F85:F92">
    <cfRule type="cellIs" dxfId="1" priority="2" operator="lessThan">
      <formula>#REF!</formula>
    </cfRule>
  </conditionalFormatting>
  <conditionalFormatting sqref="G85:H92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CASSIN Pauline</dc:creator>
  <cp:lastModifiedBy>MENDY Severine</cp:lastModifiedBy>
  <cp:lastPrinted>2024-07-12T10:00:02Z</cp:lastPrinted>
  <dcterms:created xsi:type="dcterms:W3CDTF">2023-09-25T09:15:03Z</dcterms:created>
  <dcterms:modified xsi:type="dcterms:W3CDTF">2025-09-12T16:09:07Z</dcterms:modified>
</cp:coreProperties>
</file>